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<sst xmlns="http://schemas.openxmlformats.org/spreadsheetml/2006/main" count="2854" uniqueCount="2075">
  <si>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</si>
  <si>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</si>
  <si>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</si>
  <si>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</si>
  <si>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</si>
  <si>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</si>
  <si>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</si>
  <si>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</si>
  <si>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</si>
  <si>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</si>
  <si>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</si>
  <si>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</si>
  <si>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</si>
  <si>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</si>
  <si>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</si>
  <si>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</si>
  <si>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</si>
  <si>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</si>
  <si>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</si>
  <si>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</si>
  <si>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</si>
  <si>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</si>
  <si>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</si>
  <si>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</si>
  <si>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</si>
  <si>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</si>
  <si>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</si>
  <si>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</si>
  <si>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</si>
  <si>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</si>
  <si>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</si>
  <si>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</si>
  <si>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</si>
  <si>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</si>
  <si>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</si>
  <si>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</si>
  <si>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</si>
  <si>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</si>
  <si>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</si>
  <si>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</si>
  <si>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</si>
  <si>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</si>
  <si>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</si>
  <si>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</si>
  <si>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</si>
  <si>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</si>
  <si>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</si>
  <si>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</si>
  <si>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</si>
  <si>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</si>
  <si>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</si>
  <si>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</si>
  <si>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</si>
  <si>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</si>
  <si>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</si>
  <si>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</si>
  <si>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</si>
  <si>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</si>
  <si>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</si>
  <si>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</si>
  <si>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</si>
  <si>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</si>
  <si>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</si>
  <si>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</si>
  <si>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</si>
  <si>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</si>
  <si>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</si>
  <si>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</si>
  <si>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</si>
  <si>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</si>
  <si>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</si>
  <si>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</si>
  <si>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</si>
  <si>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</si>
  <si>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</si>
  <si>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</si>
  <si>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</si>
  <si>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</si>
  <si>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</si>
  <si>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</si>
  <si>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</si>
  <si>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</si>
  <si>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</si>
  <si>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</si>
  <si>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</si>
  <si>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</si>
  <si>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</si>
  <si>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</si>
  <si>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</si>
  <si>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</si>
  <si>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</si>
  <si>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</si>
  <si>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</si>
  <si>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</si>
  <si>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</si>
  <si>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</si>
  <si>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</si>
  <si>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</si>
  <si>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</si>
  <si>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</si>
  <si>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</si>
  <si>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</si>
  <si>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</si>
  <si>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</si>
  <si>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</si>
  <si>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</si>
  <si>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</si>
  <si>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</si>
  <si>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</si>
  <si>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</si>
  <si>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</si>
  <si>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</si>
  <si>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</si>
  <si>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</si>
  <si>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</si>
  <si>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</si>
  <si>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</si>
  <si>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</si>
  <si>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</si>
  <si>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</si>
  <si>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</si>
  <si>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</si>
  <si>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</si>
  <si>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</si>
  <si>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</si>
  <si>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</si>
  <si>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</si>
  <si>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</si>
  <si>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</si>
  <si>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</si>
  <si>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</si>
  <si>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</si>
  <si>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</si>
  <si>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</si>
  <si>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</si>
  <si>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</si>
  <si>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</si>
  <si>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</si>
  <si>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</si>
  <si>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</si>
  <si>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</si>
  <si>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</si>
  <si>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</si>
  <si>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</si>
  <si>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</si>
  <si>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</si>
  <si>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</si>
  <si>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</si>
  <si>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</si>
  <si>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</si>
  <si>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</si>
  <si>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</si>
  <si>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</si>
  <si>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</si>
  <si>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</si>
  <si>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</si>
  <si>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</si>
  <si>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</si>
  <si>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</si>
  <si>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</si>
  <si>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</si>
  <si>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</si>
  <si>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</si>
  <si>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</si>
  <si>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</si>
  <si>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</si>
  <si>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</si>
  <si>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</si>
  <si>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</si>
  <si>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</si>
  <si>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</si>
  <si>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</si>
  <si>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</si>
  <si>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</si>
  <si>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</si>
  <si>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</si>
  <si>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</si>
  <si>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</si>
  <si>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</si>
  <si>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</si>
  <si>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</si>
  <si>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</si>
  <si>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</si>
  <si>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</si>
  <si>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</si>
  <si>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</si>
  <si>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</si>
  <si>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</si>
  <si>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</si>
  <si>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</si>
  <si>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</si>
  <si>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</si>
  <si>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</si>
  <si>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</si>
  <si>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</si>
  <si>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</si>
  <si>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</si>
  <si>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</si>
  <si>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</si>
  <si>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</si>
  <si>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</si>
  <si>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</si>
  <si>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</si>
  <si>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</si>
  <si>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</si>
  <si>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</si>
  <si>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</si>
  <si>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</si>
  <si>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</si>
  <si>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</si>
  <si>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</si>
  <si>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</si>
  <si>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</si>
  <si>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</si>
  <si>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</si>
  <si>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</si>
  <si>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</si>
  <si>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</si>
  <si>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</si>
  <si>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</si>
  <si>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</si>
  <si>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</si>
  <si>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</si>
  <si>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</si>
  <si>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</si>
  <si>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</si>
  <si>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</si>
  <si>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</si>
  <si>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</si>
  <si>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</si>
  <si>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</si>
  <si>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</si>
  <si>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</si>
  <si>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</si>
  <si>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</si>
  <si>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</si>
  <si>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</si>
  <si>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</si>
  <si>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</si>
  <si>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</si>
  <si>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</si>
  <si>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</si>
  <si>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</si>
  <si>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</si>
  <si>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</si>
  <si>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</si>
  <si>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</si>
  <si>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</si>
  <si>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</si>
  <si>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</si>
  <si>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</si>
  <si>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</si>
  <si>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</si>
  <si>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</si>
  <si>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</si>
  <si>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</si>
  <si>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</si>
  <si>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</si>
  <si>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</si>
  <si>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</si>
  <si>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</si>
  <si>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</si>
  <si>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</si>
  <si>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</si>
  <si>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</si>
  <si>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</si>
  <si>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</si>
  <si>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</si>
  <si>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</si>
  <si>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</si>
  <si>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</si>
  <si>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</si>
  <si>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</si>
  <si>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</si>
  <si>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</si>
  <si>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</si>
  <si>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</si>
  <si>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</si>
  <si>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</si>
  <si>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</si>
  <si>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</si>
  <si>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</si>
  <si>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</si>
  <si>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</si>
  <si>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</si>
  <si>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</si>
  <si>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</si>
  <si>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</si>
  <si>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</si>
  <si>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</si>
  <si>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</si>
  <si>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</si>
  <si>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</si>
  <si>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</si>
  <si>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</si>
  <si>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</si>
  <si>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</si>
  <si>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</si>
  <si>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</si>
  <si>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</si>
  <si>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</si>
  <si>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</si>
  <si>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</si>
  <si>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</si>
  <si>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</si>
  <si>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</si>
  <si>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</si>
  <si>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</si>
  <si>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</si>
  <si>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</si>
  <si>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</si>
  <si>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</si>
  <si>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</si>
  <si>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</si>
  <si>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</si>
  <si>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</si>
  <si>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</si>
  <si>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</si>
  <si>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</si>
  <si>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</si>
  <si>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</si>
  <si>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</si>
  <si>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</si>
  <si>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</si>
  <si>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</si>
  <si>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</si>
  <si>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</si>
  <si>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</si>
  <si>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</si>
  <si>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</si>
  <si>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</si>
  <si>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</si>
  <si>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</si>
  <si>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</si>
  <si>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</si>
  <si>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</si>
  <si>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</si>
  <si>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</si>
  <si>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</si>
  <si>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</si>
  <si>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</si>
  <si>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</si>
  <si>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</si>
  <si>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</si>
  <si>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</si>
  <si>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</si>
  <si>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</si>
  <si>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</si>
  <si>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</si>
  <si>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</si>
  <si>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</si>
  <si>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</si>
  <si>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</si>
  <si>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</si>
  <si>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</si>
  <si>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</si>
  <si>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</si>
  <si>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</si>
  <si>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</si>
  <si>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</si>
  <si>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</si>
  <si>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</si>
  <si>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</si>
  <si>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</si>
  <si>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</si>
  <si>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</si>
  <si>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</si>
  <si>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</si>
  <si>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</si>
  <si>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</si>
  <si>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</si>
  <si>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</si>
  <si>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</si>
  <si>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</si>
  <si>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</si>
  <si>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</si>
  <si>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</si>
  <si>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</si>
  <si>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</si>
  <si>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</si>
  <si>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</si>
  <si>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</si>
  <si>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</si>
  <si>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</si>
  <si>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</si>
  <si>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</si>
  <si>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</si>
  <si>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</si>
  <si>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</si>
  <si>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</si>
  <si>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</si>
  <si>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</si>
  <si>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</si>
  <si>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</si>
  <si>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</si>
  <si>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</si>
  <si>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</si>
  <si>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</si>
  <si>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</si>
  <si>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</si>
  <si>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</si>
  <si>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</si>
  <si>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</si>
  <si>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</si>
  <si>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</si>
  <si>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</si>
  <si>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</si>
  <si>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</si>
  <si>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</si>
  <si>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</si>
  <si>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</si>
  <si>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</si>
  <si>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</si>
  <si>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</si>
  <si>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</si>
  <si>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</si>
  <si>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</si>
  <si>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</si>
  <si>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</si>
  <si>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</si>
  <si>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</si>
  <si>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</si>
  <si>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</si>
  <si>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</si>
  <si>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</si>
  <si>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</si>
  <si>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</si>
  <si>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</si>
  <si>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</si>
  <si>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</si>
  <si>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</si>
  <si>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</si>
  <si>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</si>
  <si>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</si>
  <si>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</si>
  <si>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</si>
  <si>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</si>
  <si>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</si>
  <si>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</si>
  <si>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</si>
  <si>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</si>
  <si>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</si>
  <si>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</si>
  <si>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</si>
  <si>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</si>
  <si>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</si>
  <si>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</si>
  <si>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</si>
  <si>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</si>
  <si>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</si>
  <si>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</si>
  <si>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</si>
  <si>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</si>
  <si>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</si>
  <si>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</si>
  <si>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</si>
  <si>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</si>
  <si>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</si>
  <si>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</si>
  <si>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</si>
  <si>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</si>
  <si>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</si>
  <si>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</si>
  <si>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</si>
  <si>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</si>
  <si>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</si>
  <si>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</si>
  <si>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</si>
  <si>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</si>
  <si>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</si>
  <si>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</si>
  <si>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</si>
  <si>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</si>
  <si>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</si>
  <si>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</si>
  <si>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</si>
  <si>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</si>
  <si>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</si>
  <si>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</si>
  <si>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</si>
  <si>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</si>
  <si>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</si>
  <si>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</si>
  <si>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</si>
  <si>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</si>
  <si>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</si>
  <si>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</si>
  <si>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</si>
  <si>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</si>
  <si>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</si>
  <si>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</si>
  <si>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</si>
  <si>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</si>
  <si>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</si>
  <si>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</si>
  <si>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</si>
  <si>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</si>
  <si>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</si>
  <si>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</si>
  <si>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</si>
  <si>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</si>
  <si>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</si>
  <si>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</si>
  <si>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</si>
  <si>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</si>
  <si>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</si>
  <si>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</si>
  <si>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</si>
  <si>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</si>
  <si>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</si>
  <si>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</si>
  <si>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</si>
  <si>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</si>
  <si>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</si>
  <si>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</si>
  <si>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</si>
  <si>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</si>
  <si>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</si>
  <si>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</si>
  <si>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</si>
  <si>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</si>
  <si>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</si>
  <si>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</si>
  <si>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</si>
  <si>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</si>
  <si>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</si>
  <si>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</si>
  <si>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</si>
  <si>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</si>
  <si>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</si>
  <si>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</si>
  <si>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</si>
  <si>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</si>
  <si>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</si>
  <si>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</si>
  <si>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</si>
  <si>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</si>
  <si>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</si>
  <si>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</si>
  <si>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</si>
  <si>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</si>
  <si>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</si>
  <si>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</si>
  <si>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</si>
  <si>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</si>
  <si>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</si>
  <si>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</si>
  <si>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</si>
  <si>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</si>
  <si>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</si>
  <si>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</si>
  <si>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</si>
  <si>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</si>
  <si>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</si>
  <si>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</si>
  <si>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</si>
  <si>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</si>
  <si>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</si>
  <si>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</si>
  <si>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</si>
  <si>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</si>
  <si>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</si>
  <si>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</si>
  <si>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</si>
  <si>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</si>
  <si>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</si>
  <si>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</si>
  <si>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</si>
  <si>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</si>
  <si>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</si>
  <si>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</si>
  <si>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</si>
  <si>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</si>
  <si>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</si>
  <si>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</si>
  <si>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</si>
  <si>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</si>
  <si>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</si>
  <si>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</si>
  <si>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</si>
  <si>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</si>
  <si>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</si>
  <si>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</si>
  <si>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</si>
  <si>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</si>
  <si>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</si>
  <si>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</si>
  <si>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</si>
  <si>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</si>
  <si>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</si>
  <si>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</si>
  <si>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</si>
  <si>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</si>
  <si>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</si>
  <si>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</si>
  <si>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</si>
  <si>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</si>
  <si>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</si>
  <si>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</si>
  <si>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</si>
  <si>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</si>
  <si>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</si>
  <si>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</si>
  <si>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</si>
  <si>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</si>
  <si>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</si>
  <si>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</si>
  <si>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</si>
  <si>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</si>
  <si>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</si>
  <si>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</si>
  <si>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</si>
  <si>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</si>
  <si>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</si>
  <si>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</si>
  <si>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</si>
  <si>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</si>
  <si>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</si>
  <si>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</si>
  <si>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</si>
  <si>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</si>
  <si>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</si>
  <si>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</si>
  <si>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</si>
  <si>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</si>
  <si>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</si>
  <si>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</si>
  <si>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</si>
  <si>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</si>
  <si>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</si>
  <si>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</si>
  <si>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</si>
  <si>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</si>
  <si>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</si>
  <si>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</si>
  <si>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</si>
  <si>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</si>
  <si>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</si>
  <si>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</si>
  <si>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</si>
  <si>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</si>
  <si>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</si>
  <si>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</si>
  <si>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</si>
  <si>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</si>
  <si>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</si>
  <si>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</si>
  <si>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</si>
  <si>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</si>
  <si>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</si>
  <si>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</si>
  <si>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</si>
  <si>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</si>
  <si>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</si>
  <si>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</si>
  <si>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</si>
  <si>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</si>
  <si>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</si>
  <si>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</si>
  <si>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</si>
  <si>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</si>
  <si>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</si>
  <si>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</si>
  <si>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</si>
  <si>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</si>
  <si>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</si>
  <si>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</si>
  <si>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</si>
  <si>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</si>
  <si>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</si>
  <si>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</si>
  <si>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</si>
  <si>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</si>
  <si>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</si>
  <si>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</si>
  <si>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</si>
  <si>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</si>
  <si>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</si>
  <si>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</si>
  <si>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</si>
  <si>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</si>
  <si>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</si>
  <si>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</si>
  <si>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</si>
  <si>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</si>
  <si>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</si>
  <si>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</si>
  <si>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</si>
  <si>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</si>
  <si>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</si>
  <si>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</si>
  <si>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</si>
  <si>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</si>
  <si>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</si>
  <si>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</si>
  <si>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</si>
  <si>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</si>
  <si>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</si>
  <si>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</si>
  <si>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</si>
  <si>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</si>
  <si>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</si>
  <si>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</si>
  <si>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</si>
  <si>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</si>
  <si>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</si>
  <si>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</si>
  <si>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</si>
  <si>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</si>
  <si>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</si>
  <si>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</si>
  <si>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</si>
  <si>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</si>
  <si>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</si>
  <si>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</si>
  <si>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</si>
  <si>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</si>
  <si>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</si>
  <si>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</si>
  <si>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</si>
  <si>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</si>
  <si>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</si>
  <si>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</si>
  <si>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</si>
  <si>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</si>
  <si>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</si>
  <si>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</si>
  <si>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</si>
  <si>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</si>
  <si>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</si>
  <si>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</si>
  <si>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</si>
  <si>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</si>
  <si>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</si>
  <si>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</si>
  <si>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</si>
  <si>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</si>
  <si>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</si>
  <si>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</si>
  <si>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</si>
  <si>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</si>
  <si>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</si>
  <si>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</si>
  <si>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</si>
  <si>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</si>
  <si>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</si>
  <si>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</si>
  <si>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</si>
  <si>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</si>
  <si>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</si>
  <si>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</si>
  <si>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</si>
  <si>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</si>
  <si>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</si>
  <si>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</si>
  <si>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</si>
  <si>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</si>
  <si>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</si>
  <si>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</si>
  <si>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</si>
  <si>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</si>
  <si>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</si>
  <si>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</si>
  <si>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</si>
  <si>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</si>
  <si>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</si>
  <si>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</si>
  <si>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</si>
  <si>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</si>
  <si>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</si>
  <si>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</si>
  <si>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</si>
  <si>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</si>
  <si>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</si>
  <si>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</si>
  <si>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</si>
  <si>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</si>
  <si>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</si>
  <si>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</si>
  <si>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</si>
  <si>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</si>
  <si>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</si>
  <si>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</si>
  <si>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</si>
  <si>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</si>
  <si>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</si>
  <si>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</si>
  <si>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</si>
  <si>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</si>
  <si>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</si>
  <si>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</si>
  <si>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</si>
  <si>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</si>
  <si>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</si>
  <si>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</si>
  <si>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</si>
  <si>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</si>
  <si>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</si>
  <si>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</si>
  <si>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</si>
  <si>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</si>
  <si>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</si>
  <si>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</si>
  <si>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</si>
  <si>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</si>
  <si>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</si>
  <si>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</si>
  <si>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</si>
  <si>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</si>
  <si>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</si>
  <si>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</si>
  <si>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</si>
  <si>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</si>
  <si>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</si>
  <si>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</si>
  <si>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</si>
  <si>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</si>
  <si>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</si>
  <si>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</si>
  <si>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</si>
  <si>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</si>
  <si>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</si>
  <si>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</si>
  <si>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</si>
  <si>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</si>
  <si>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</si>
  <si>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</si>
  <si>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</si>
  <si>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</si>
  <si>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</si>
  <si>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</si>
  <si>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</si>
  <si>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</si>
  <si>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</si>
  <si>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</si>
  <si>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</si>
  <si>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</si>
  <si>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</si>
  <si>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</si>
  <si>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</si>
  <si>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</si>
  <si>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</si>
  <si>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</si>
  <si>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</si>
  <si>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</si>
  <si>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</si>
  <si>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</si>
  <si>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</si>
  <si>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</si>
  <si>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</si>
  <si>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</si>
  <si>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</si>
  <si>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</si>
  <si>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</si>
  <si>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</si>
  <si>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</si>
  <si>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</si>
  <si>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</si>
  <si>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</si>
  <si>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</si>
  <si>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</si>
  <si>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</si>
  <si>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</si>
  <si>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</si>
  <si>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</si>
  <si>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</si>
  <si>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</si>
  <si>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</si>
  <si>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</si>
  <si>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</si>
  <si>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</si>
  <si>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</si>
  <si>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</si>
  <si>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</si>
  <si>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</si>
  <si>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</si>
  <si>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</si>
  <si>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</si>
  <si>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</si>
  <si>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</si>
  <si>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</si>
  <si>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</si>
  <si>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</si>
  <si>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</si>
  <si>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</si>
  <si>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</si>
  <si>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</si>
  <si>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</si>
  <si>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</si>
  <si>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</si>
  <si>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</si>
  <si>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</si>
  <si>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</si>
  <si>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</si>
  <si>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</si>
  <si>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</si>
  <si>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</si>
  <si>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</si>
  <si>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</si>
  <si>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</si>
  <si>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</si>
  <si>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</si>
  <si>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</si>
  <si>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</si>
  <si>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</si>
  <si>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</si>
  <si>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</si>
  <si>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</si>
  <si>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</si>
  <si>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</si>
  <si>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</si>
  <si>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</si>
  <si>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</si>
  <si>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</si>
  <si>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</si>
  <si>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</si>
  <si>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</si>
  <si>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</si>
  <si>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</si>
  <si>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</si>
  <si>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</si>
  <si>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</si>
  <si>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</si>
  <si>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</si>
  <si>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</si>
  <si>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</si>
  <si>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</si>
  <si>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</si>
  <si>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</si>
  <si>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</si>
  <si>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</si>
  <si>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</si>
  <si>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</si>
  <si>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</si>
  <si>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</si>
  <si>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</si>
  <si>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</si>
  <si>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</si>
  <si>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</si>
  <si>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</si>
  <si>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</si>
  <si>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</si>
  <si>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</si>
  <si>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</si>
  <si>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</si>
  <si>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</si>
  <si>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</si>
  <si>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</si>
  <si>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</si>
  <si>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</si>
  <si>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</si>
  <si>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</si>
  <si>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</si>
  <si>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</si>
  <si>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</si>
  <si>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</si>
  <si>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</si>
  <si>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</si>
  <si>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</si>
  <si>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</si>
  <si>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</si>
  <si>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</si>
  <si>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</si>
  <si>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</si>
  <si>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</si>
  <si>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</si>
  <si>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</si>
  <si>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</si>
  <si>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</si>
  <si>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</si>
  <si>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</si>
  <si>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</si>
  <si>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</si>
  <si>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</si>
  <si>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</si>
  <si>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</si>
  <si>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</si>
  <si>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</si>
  <si>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</si>
  <si>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</si>
  <si>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</si>
  <si>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</si>
  <si>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</si>
  <si>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</si>
  <si>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</si>
  <si>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</si>
  <si>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</si>
  <si>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</si>
  <si>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</si>
  <si>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</si>
  <si>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</si>
  <si>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</si>
  <si>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</si>
  <si>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</si>
  <si>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</si>
  <si>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</si>
  <si>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</si>
  <si>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</si>
  <si>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</si>
  <si>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</si>
  <si>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</si>
  <si>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</si>
  <si>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</si>
  <si>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</si>
  <si>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</si>
  <si>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</si>
  <si>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</si>
  <si>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</si>
  <si>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</si>
  <si>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</si>
  <si>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</si>
  <si>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</si>
  <si>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</si>
  <si>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</si>
  <si>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</si>
  <si>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</si>
  <si>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</si>
  <si>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</si>
  <si>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</si>
  <si>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</si>
  <si>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</si>
  <si>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</si>
  <si>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</si>
  <si>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</si>
  <si>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</si>
  <si>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</si>
  <si>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</si>
  <si>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</si>
  <si>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</si>
  <si>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</si>
  <si>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</si>
  <si>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</si>
  <si>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</si>
  <si>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</si>
  <si>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</si>
  <si>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</si>
  <si>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</si>
  <si>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</si>
  <si>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</si>
  <si>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</si>
  <si>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</si>
  <si>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</si>
  <si>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</si>
  <si>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</si>
  <si>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</si>
  <si>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</si>
  <si>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</si>
  <si>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</si>
  <si>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</si>
  <si>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</si>
  <si>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</si>
  <si>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</si>
  <si>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</si>
  <si>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</si>
  <si>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</si>
  <si>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</si>
  <si>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</si>
  <si>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</si>
  <si>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</si>
  <si>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</si>
  <si>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</si>
  <si>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</si>
  <si>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</si>
  <si>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</si>
  <si>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</si>
  <si>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</si>
  <si>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</si>
  <si>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</si>
  <si>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</si>
  <si>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</si>
  <si>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</si>
  <si>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</si>
  <si>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</si>
  <si>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</si>
  <si>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</si>
  <si>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</si>
  <si>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</si>
  <si>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</si>
  <si>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</si>
  <si>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</si>
  <si>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</si>
  <si>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</si>
  <si>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</si>
  <si>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</si>
  <si>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</si>
  <si>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</si>
  <si>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</si>
  <si>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</si>
  <si>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</si>
  <si>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</si>
  <si>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</si>
  <si>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</si>
  <si>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</si>
  <si>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</si>
  <si>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</si>
  <si>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</si>
  <si>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</si>
  <si>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</si>
  <si>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</si>
  <si>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</si>
  <si>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</si>
  <si>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</si>
  <si>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</si>
  <si>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</si>
  <si>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</si>
  <si>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</si>
  <si>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</si>
  <si>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</si>
  <si>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</si>
  <si>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</si>
  <si>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</si>
  <si>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</si>
  <si>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</si>
  <si>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</si>
  <si>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</si>
  <si>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</si>
  <si>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</si>
  <si>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</si>
  <si>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</si>
  <si>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</si>
  <si>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</si>
  <si>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</si>
  <si>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</si>
  <si>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</si>
  <si>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</si>
  <si>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</si>
  <si>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</si>
  <si>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</si>
  <si>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</si>
  <si>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</si>
  <si>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</si>
  <si>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</si>
  <si>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</si>
  <si>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</si>
  <si>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</si>
  <si>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</si>
  <si>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</si>
  <si>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</si>
  <si>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</si>
  <si>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</si>
  <si>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</si>
  <si>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</si>
  <si>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</si>
  <si>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</si>
  <si>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</si>
  <si>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</si>
  <si>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</si>
  <si>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</si>
  <si>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</si>
  <si>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</si>
  <si>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</si>
  <si>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</si>
  <si>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</si>
  <si>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</si>
  <si>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</si>
  <si>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</si>
  <si>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</si>
  <si>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</si>
  <si>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</si>
  <si>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</si>
  <si>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</si>
  <si>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</si>
  <si>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</si>
  <si>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</si>
  <si>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</si>
  <si>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</si>
  <si>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</si>
  <si>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</si>
  <si>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</si>
  <si>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</si>
  <si>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</si>
  <si>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</si>
  <si>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</si>
  <si>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</si>
  <si>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</si>
  <si>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</si>
  <si>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</si>
  <si>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</si>
  <si>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</si>
  <si>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</si>
  <si>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</si>
  <si>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</si>
  <si>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</si>
  <si>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</si>
  <si>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</si>
  <si>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</si>
  <si>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</si>
  <si>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</si>
  <si>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</si>
  <si>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</si>
  <si>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</si>
  <si>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</si>
  <si>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</si>
  <si>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</si>
  <si>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</si>
  <si>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</si>
  <si>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</si>
  <si>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</si>
  <si>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</si>
  <si>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</si>
  <si>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</si>
  <si>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</si>
  <si>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</si>
  <si>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</si>
  <si>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</si>
  <si>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</si>
  <si>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</si>
  <si>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</si>
  <si>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</si>
  <si>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</si>
  <si>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</si>
  <si>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</si>
  <si>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</si>
  <si>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</si>
  <si>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</si>
  <si>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</si>
  <si>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</si>
  <si>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</si>
  <si>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</si>
  <si>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</si>
  <si>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</si>
  <si>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</si>
  <si>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</si>
  <si>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</si>
  <si>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</si>
  <si>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</si>
  <si>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</si>
  <si>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</si>
  <si>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</si>
  <si>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</si>
  <si>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</si>
  <si>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</si>
  <si>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</si>
  <si>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</si>
  <si>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</si>
  <si>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</si>
  <si>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</si>
  <si>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</si>
  <si>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</si>
  <si>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</si>
  <si>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</si>
  <si>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</si>
  <si>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</si>
  <si>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</si>
  <si>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</si>
  <si>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</si>
  <si>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</si>
  <si>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</si>
  <si>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</si>
  <si>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</si>
  <si>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</si>
  <si>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</si>
  <si>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</si>
  <si>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</si>
  <si>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</si>
  <si>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</si>
  <si>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</si>
  <si>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</si>
  <si>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</si>
  <si>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</si>
  <si>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</si>
  <si>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</si>
  <si>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</si>
  <si>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</si>
  <si>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</si>
  <si>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</si>
  <si>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</si>
  <si>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</si>
  <si>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</si>
  <si>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</si>
  <si>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</si>
  <si>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</si>
  <si>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</si>
  <si>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</si>
  <si>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</si>
  <si>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</si>
  <si>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</si>
  <si>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</si>
  <si>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</si>
  <si>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</si>
  <si>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</si>
  <si>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</si>
  <si>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</si>
  <si>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</si>
  <si>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</si>
  <si>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</si>
  <si>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</si>
  <si>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</si>
  <si>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</si>
  <si>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</si>
  <si>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</si>
  <si>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</si>
  <si>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</si>
  <si>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</si>
  <si>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</si>
  <si>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</si>
  <si>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</si>
  <si>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</si>
  <si>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</si>
  <si>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</si>
  <si>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</si>
  <si>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</si>
  <si>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</si>
  <si>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</si>
  <si>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</si>
  <si>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</si>
  <si>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</si>
  <si>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</si>
  <si>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</si>
  <si>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</si>
  <si>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</si>
  <si>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</si>
  <si>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</si>
  <si>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</si>
  <si>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</si>
  <si>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</si>
  <si>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</si>
  <si>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</si>
  <si>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</si>
  <si>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</si>
  <si>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</si>
  <si>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</si>
  <si>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</si>
  <si>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</si>
  <si>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</si>
  <si>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</si>
  <si>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</si>
  <si>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</si>
  <si>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</si>
  <si>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</si>
  <si>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</si>
  <si>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</si>
  <si>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</si>
  <si>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</si>
  <si>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</si>
  <si>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</si>
  <si>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</si>
  <si>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</si>
  <si>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</si>
  <si>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</si>
  <si>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</si>
  <si>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</si>
  <si>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</si>
  <si>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</si>
  <si>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</si>
  <si>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</si>
  <si>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</si>
  <si>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</si>
  <si>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</si>
  <si>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</si>
  <si>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</si>
  <si>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</si>
  <si>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</si>
  <si>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</si>
  <si>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</si>
  <si>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</si>
  <si>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</si>
  <si>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</si>
  <si>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</si>
  <si>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</si>
  <si>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</si>
  <si>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</si>
  <si>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</si>
  <si>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</si>
  <si>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</si>
  <si>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</si>
  <si>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</si>
  <si>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</si>
  <si>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</si>
  <si>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</si>
  <si>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</si>
  <si>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</si>
  <si>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</si>
  <si>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</si>
  <si>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</si>
  <si>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</si>
  <si>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</si>
  <si>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</si>
  <si>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</si>
  <si>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</si>
  <si>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</si>
  <si>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</si>
  <si>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</si>
  <si>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</si>
  <si>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</si>
  <si>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</si>
  <si>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</si>
  <si>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</si>
  <si>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</si>
  <si>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</si>
  <si>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</si>
  <si>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</si>
  <si>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</si>
  <si>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</si>
  <si>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</si>
  <si>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</si>
  <si>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</si>
  <si>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</si>
  <si>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</si>
  <si>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</si>
  <si>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</si>
  <si>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</si>
  <si>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</si>
  <si>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</si>
  <si>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</si>
  <si>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</si>
  <si>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</si>
  <si>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</si>
  <si>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</si>
  <si>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</si>
  <si>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</si>
  <si>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</si>
  <si>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</si>
  <si>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</si>
  <si>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</si>
  <si>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</si>
  <si>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</si>
  <si>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</si>
  <si>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</si>
  <si>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</si>
  <si>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</si>
  <si>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</si>
  <si>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</si>
  <si>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</si>
  <si>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</si>
  <si>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</si>
  <si>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</si>
  <si>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</si>
  <si>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</si>
  <si>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</si>
  <si>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</si>
  <si>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</si>
  <si>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</si>
  <si>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</si>
  <si>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</si>
  <si>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</si>
  <si>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</si>
  <si>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</si>
  <si>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</si>
  <si>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</si>
  <si>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</si>
  <si>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</si>
  <si>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</si>
  <si>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</si>
  <si>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</si>
  <si>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</si>
  <si>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</si>
  <si>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</si>
  <si>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</si>
  <si>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</si>
  <si>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</si>
  <si>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</si>
  <si>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</si>
  <si>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</si>
  <si>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</si>
  <si>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</si>
  <si>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</si>
  <si>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</si>
  <si>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</si>
  <si>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</si>
  <si>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</si>
  <si>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</si>
  <si>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</si>
  <si>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</si>
  <si>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</si>
  <si>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</si>
  <si>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</si>
  <si>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</si>
  <si>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</si>
  <si>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</si>
  <si>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</si>
  <si>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</si>
  <si>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</si>
  <si>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</si>
  <si>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</si>
  <si>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</si>
  <si>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</si>
  <si>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</si>
  <si>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</si>
  <si>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</si>
  <si>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</si>
  <si>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</si>
  <si>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</si>
  <si>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</si>
  <si>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</si>
  <si>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</si>
  <si>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</si>
  <si>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</si>
  <si>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</si>
  <si>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</si>
  <si>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</si>
  <si>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</si>
  <si>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</si>
  <si>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</si>
  <si>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</si>
  <si>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</si>
  <si>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</si>
  <si>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</si>
  <si>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</si>
  <si>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</si>
  <si>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</si>
  <si>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</si>
  <si>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</si>
  <si>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</si>
  <si>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</si>
  <si>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</si>
  <si>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</si>
  <si>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</si>
  <si>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</si>
  <si>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</si>
  <si>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</si>
  <si>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</si>
  <si>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</si>
  <si>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</si>
  <si>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</si>
  <si>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</si>
  <si>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</si>
  <si>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</si>
  <si>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</si>
  <si>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</si>
  <si>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</si>
  <si>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</si>
  <si>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</si>
  <si>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</si>
  <si>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</si>
  <si>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</si>
  <si>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</si>
  <si>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</si>
  <si>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</si>
  <si>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</si>
  <si>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</si>
  <si>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</si>
  <si>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</si>
  <si>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</si>
  <si>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</si>
  <si>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</si>
  <si>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</si>
  <si>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</si>
  <si>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</si>
  <si>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</si>
  <si>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</si>
  <si>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</si>
  <si>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</si>
  <si>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</si>
  <si>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</si>
  <si>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</si>
  <si>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</si>
  <si>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</si>
  <si>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</si>
  <si>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</si>
  <si>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</si>
  <si>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</si>
  <si>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</si>
  <si>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</si>
  <si>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</si>
  <si>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</si>
  <si>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</si>
  <si>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</si>
  <si>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</si>
  <si>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</si>
  <si>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</si>
  <si>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</si>
  <si>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</si>
  <si>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</si>
  <si>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</si>
  <si>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</si>
  <si>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</si>
  <si>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</si>
  <si>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</si>
  <si>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</si>
  <si>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</si>
  <si>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</si>
  <si>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</si>
  <si>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</si>
  <si>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</si>
  <si>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</si>
  <si>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</si>
  <si>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</si>
  <si>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</si>
  <si>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</si>
  <si>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</si>
  <si>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</si>
  <si>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</si>
  <si>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</si>
  <si>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</si>
  <si>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</si>
  <si>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</si>
  <si>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</si>
  <si>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</si>
  <si>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</si>
  <si>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</si>
  <si>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</si>
  <si>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</si>
  <si>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</si>
  <si>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</si>
  <si>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</si>
  <si>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</si>
  <si>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</si>
  <si>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</si>
  <si>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</si>
  <si>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</si>
  <si>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</si>
  <si>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</si>
  <si>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</si>
  <si>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</si>
  <si>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</si>
  <si>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</si>
  <si>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</si>
  <si>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</si>
  <si>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</si>
  <si>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</si>
  <si>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</si>
  <si>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</si>
  <si>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</si>
  <si>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</si>
  <si>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</si>
  <si>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</si>
  <si>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</si>
  <si>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</si>
  <si>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</si>
  <si>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</si>
  <si>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</si>
  <si>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</si>
  <si>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</si>
  <si>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</si>
  <si>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</si>
  <si>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</si>
  <si>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</si>
  <si>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</si>
  <si>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</si>
  <si>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</si>
  <si>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</si>
  <si>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</si>
  <si>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</si>
  <si>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</si>
  <si>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</si>
  <si>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</si>
  <si>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</si>
  <si>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</si>
  <si>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</si>
  <si>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</si>
  <si>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</si>
  <si>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</si>
  <si>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</si>
  <si>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</si>
  <si>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</si>
  <si>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</si>
  <si>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</si>
  <si>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</si>
  <si>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</si>
  <si>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</si>
  <si>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</si>
  <si>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</si>
  <si>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</si>
  <si>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</si>
  <si>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</si>
  <si>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</si>
  <si>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</si>
  <si>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</si>
  <si>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</si>
  <si>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</si>
  <si>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</si>
  <si>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</si>
  <si>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</si>
  <si>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</si>
  <si>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</si>
  <si>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</si>
  <si>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</si>
  <si>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</si>
  <si>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</si>
  <si>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</si>
  <si>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</si>
  <si>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</si>
  <si>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</si>
  <si>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</si>
  <si>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</si>
  <si>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</si>
  <si>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</si>
  <si>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</si>
  <si>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</si>
  <si>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</si>
  <si>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</si>
  <si>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</si>
  <si>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</si>
  <si>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</si>
  <si>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</si>
  <si>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</si>
  <si>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</si>
  <si>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</si>
  <si>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</si>
  <si>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</si>
  <si>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</si>
  <si>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</si>
  <si>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</si>
  <si>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</si>
  <si>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</si>
  <si>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</si>
  <si>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</si>
  <si>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</si>
  <si>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</si>
  <si>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</si>
  <si>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</si>
  <si>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</si>
  <si>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</si>
  <si>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</si>
  <si>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</si>
  <si>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</si>
  <si>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</si>
  <si>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</si>
  <si>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</si>
  <si>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</si>
  <si>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</si>
  <si>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</si>
  <si>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</si>
  <si>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</si>
  <si>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</si>
  <si>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</si>
  <si>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</si>
  <si>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</si>
  <si>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</si>
  <si>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</si>
  <si>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</si>
  <si>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</si>
  <si>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</si>
  <si>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</si>
  <si>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</si>
  <si>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</si>
  <si>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</si>
  <si>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</si>
  <si>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</si>
  <si>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</si>
  <si>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</si>
  <si>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</si>
  <si>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</si>
  <si>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</si>
  <si>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</si>
  <si>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</si>
  <si>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</si>
  <si>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</si>
  <si>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</si>
  <si>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</si>
  <si>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</si>
  <si>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</si>
  <si>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</si>
  <si>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</si>
  <si>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</si>
  <si>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</si>
  <si>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</si>
  <si>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</si>
  <si>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</si>
  <si>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</si>
  <si>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</si>
  <si>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</si>
  <si>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</si>
  <si>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</si>
  <si>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</si>
  <si>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</si>
  <si>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</si>
  <si>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</si>
  <si>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</si>
  <si>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</si>
  <si>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</si>
  <si>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</si>
  <si>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</si>
  <si>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</si>
  <si>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</si>
  <si>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</si>
  <si>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</si>
  <si>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</si>
  <si>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</si>
  <si>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</si>
  <si>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</si>
  <si>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</si>
  <si>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</si>
  <si>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</si>
  <si>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</si>
  <si>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</si>
  <si>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</si>
  <si>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</si>
  <si>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</si>
  <si>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</si>
  <si>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</si>
  <si>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</si>
  <si>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</si>
  <si>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</si>
  <si>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</si>
  <si>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</si>
  <si>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</si>
  <si>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</si>
  <si>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</si>
  <si>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</si>
  <si>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</si>
  <si>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</si>
  <si>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</si>
  <si>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</si>
  <si>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</si>
  <si>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</si>
  <si>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</si>
  <si>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</si>
  <si>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</si>
  <si>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</si>
  <si>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</si>
  <si>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</si>
  <si>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</si>
  <si>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</si>
  <si>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</si>
  <si>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</si>
  <si>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</si>
  <si>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</si>
  <si>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</si>
  <si>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</si>
  <si>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</si>
  <si>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</si>
  <si>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</si>
  <si>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</si>
  <si>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</si>
  <si>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</si>
  <si>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</si>
  <si>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</si>
  <si>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</si>
  <si>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</si>
  <si>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</si>
  <si>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</si>
  <si>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</si>
  <si>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</si>
  <si>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</si>
  <si>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</si>
  <si>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</si>
  <si>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</si>
  <si>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</si>
  <si>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</si>
  <si>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</si>
  <si>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</si>
  <si>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</si>
  <si>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</si>
  <si>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</si>
  <si>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</si>
  <si>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</si>
  <si>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</si>
  <si>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</si>
  <si>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</si>
  <si>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</si>
  <si>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</si>
  <si>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</si>
  <si>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</si>
  <si>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</si>
  <si>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</si>
  <si>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</si>
  <si>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</si>
  <si>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</si>
  <si>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</si>
  <si>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</si>
  <si>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</si>
  <si>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</si>
  <si>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</si>
  <si>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</si>
  <si>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</si>
  <si>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</si>
  <si>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</si>
  <si>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</si>
  <si>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</si>
  <si>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</si>
  <si>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</si>
  <si>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</si>
  <si>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</si>
  <si>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</si>
  <si>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</si>
  <si>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</si>
  <si>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</si>
  <si>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</si>
  <si>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</si>
  <si>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</si>
  <si>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</si>
  <si>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</si>
  <si>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</si>
  <si>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</si>
  <si>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</si>
  <si>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</si>
  <si>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</si>
  <si>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</si>
  <si>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</si>
  <si>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</si>
  <si>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</si>
  <si>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</si>
  <si>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</si>
  <si>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</si>
  <si>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</si>
  <si>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</si>
  <si>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</si>
  <si>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</si>
  <si>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</si>
  <si>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</si>
  <si>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</si>
  <si>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</si>
  <si>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</si>
  <si>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</si>
  <si>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</si>
  <si>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</si>
  <si>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</si>
  <si>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</si>
  <si>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</si>
  <si>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</si>
  <si>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</si>
  <si>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</si>
  <si>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</si>
  <si>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</si>
  <si>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</si>
  <si>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</si>
  <si>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</si>
  <si>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</si>
  <si>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</si>
  <si>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</si>
  <si>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</si>
  <si>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</si>
  <si>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</si>
  <si>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</si>
  <si>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</si>
  <si>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</si>
  <si>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</si>
  <si>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</si>
  <si>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</si>
  <si>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</si>
  <si>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</si>
  <si>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</si>
  <si>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</si>
  <si>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</si>
  <si>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</si>
  <si>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</si>
  <si>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</si>
  <si>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</si>
  <si>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</si>
  <si>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</si>
  <si>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</si>
  <si>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</si>
  <si>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</si>
  <si>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</si>
  <si>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</si>
  <si>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</si>
  <si>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</si>
  <si>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</si>
  <si>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</si>
  <si>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</si>
  <si>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</si>
  <si>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</si>
  <si>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</si>
  <si>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</si>
  <si>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</si>
  <si>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</si>
  <si>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</si>
  <si>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</si>
  <si>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</si>
  <si>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</si>
  <si>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</si>
  <si>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</si>
  <si>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</si>
  <si>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</si>
  <si>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</si>
  <si>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</si>
  <si>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</si>
  <si>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</si>
  <si>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</si>
  <si>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</si>
  <si>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</si>
  <si>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</si>
  <si>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</si>
  <si>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</si>
  <si>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</si>
  <si>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</si>
  <si>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</si>
  <si>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</si>
  <si>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</si>
  <si>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</si>
  <si>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</si>
  <si>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</si>
  <si>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</si>
  <si>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</si>
  <si>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</si>
  <si>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</si>
  <si>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</si>
  <si>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</si>
  <si>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</si>
  <si>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</si>
  <si>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</si>
  <si>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</si>
  <si>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</si>
  <si>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</si>
  <si>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</si>
  <si>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</si>
  <si>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</si>
  <si>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</si>
  <si>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</si>
  <si>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</si>
  <si>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</si>
  <si>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</si>
  <si>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</si>
  <si>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</si>
  <si>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</si>
  <si>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</si>
  <si>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</si>
  <si>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</si>
  <si>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</si>
  <si>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</si>
  <si>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</si>
  <si>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</si>
  <si>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</si>
  <si>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</si>
  <si>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</si>
  <si>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</si>
  <si>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</si>
  <si>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</si>
  <si>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</si>
  <si>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</si>
  <si>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</si>
  <si>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</si>
  <si>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</si>
  <si>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</si>
  <si>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</si>
  <si>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</si>
  <si>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</si>
  <si>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</si>
  <si>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</si>
  <si>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</si>
  <si>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</si>
  <si>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</si>
  <si>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</si>
  <si>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</si>
  <si>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</si>
  <si>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</si>
  <si>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</si>
  <si>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</si>
  <si>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</si>
  <si>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</si>
  <si>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</si>
  <si>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</si>
  <si>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</si>
  <si>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</si>
  <si>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</si>
  <si>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</si>
  <si>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</si>
  <si>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</si>
  <si>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</si>
  <si>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</si>
  <si>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</si>
  <si>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</si>
  <si>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</si>
  <si>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</si>
  <si>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</si>
  <si>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</si>
  <si>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</si>
  <si>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</si>
  <si>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</si>
  <si>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</si>
  <si>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</si>
  <si>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</si>
  <si>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</si>
  <si>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</si>
  <si>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</si>
  <si>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</si>
  <si>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</si>
  <si>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</si>
  <si>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</si>
  <si>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</si>
  <si>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</si>
  <si>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</si>
  <si>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</si>
  <si>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</si>
  <si>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</si>
  <si>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</si>
  <si>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</si>
  <si>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</si>
  <si>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</si>
  <si>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BG05M2OP001-2.011-0001 "Подкрепа за успех"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</si>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</sst>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BG05M2OP001-2.011-0001 "Подкрепа за успех"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995</v>
      </c>
      <c r="O6" s="1008"/>
      <c r="P6" s="1045">
        <f>OTCHET!F9</f>
        <v>44074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2727</v>
      </c>
      <c r="J51" s="1102">
        <f>+IF(OR($P$2=98,$P$2=42,$P$2=96,$P$2=97),$Q51,0)</f>
        <v>2619</v>
      </c>
      <c r="K51" s="1095"/>
      <c r="L51" s="1102">
        <f>+IF($P$2=33,$Q51,0)</f>
        <v>0</v>
      </c>
      <c r="M51" s="1095"/>
      <c r="N51" s="1132">
        <f>+ROUND(+G51+J51+L51,0)</f>
        <v>2619</v>
      </c>
      <c r="O51" s="1097"/>
      <c r="P51" s="1101">
        <f>+ROUND(OTCHET!E205-SUM(OTCHET!E217:E219)+OTCHET!E271+IF(+OR(OTCHET!$F$12=5500,OTCHET!$F$12=5600),0,+OTCHET!E297),0)</f>
        <v>2727</v>
      </c>
      <c r="Q51" s="1102">
        <f>+ROUND(OTCHET!L205-SUM(OTCHET!L217:L219)+OTCHET!L271+IF(+OR(OTCHET!$F$12=5500,OTCHET!$F$12=5600),0,+OTCHET!L297),0)</f>
        <v>2619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27700</v>
      </c>
      <c r="J54" s="1120">
        <f>+IF(OR($P$2=98,$P$2=42,$P$2=96,$P$2=97),$Q54,0)</f>
        <v>13359</v>
      </c>
      <c r="K54" s="1095"/>
      <c r="L54" s="1120">
        <f>+IF($P$2=33,$Q54,0)</f>
        <v>0</v>
      </c>
      <c r="M54" s="1095"/>
      <c r="N54" s="1121">
        <f>+ROUND(+G54+J54+L54,0)</f>
        <v>13359</v>
      </c>
      <c r="O54" s="1097"/>
      <c r="P54" s="1119">
        <f>+ROUND(OTCHET!E187+OTCHET!E190,0)</f>
        <v>27700</v>
      </c>
      <c r="Q54" s="1120">
        <f>+ROUND(OTCHET!L187+OTCHET!L190,0)</f>
        <v>13359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5931</v>
      </c>
      <c r="J55" s="1120">
        <f>+IF(OR($P$2=98,$P$2=42,$P$2=96,$P$2=97),$Q55,0)</f>
        <v>2907</v>
      </c>
      <c r="K55" s="1095"/>
      <c r="L55" s="1120">
        <f>+IF($P$2=33,$Q55,0)</f>
        <v>0</v>
      </c>
      <c r="M55" s="1095"/>
      <c r="N55" s="1121">
        <f>+ROUND(+G55+J55+L55,0)</f>
        <v>2907</v>
      </c>
      <c r="O55" s="1097"/>
      <c r="P55" s="1119">
        <f>+ROUND(OTCHET!E196+OTCHET!E204,0)</f>
        <v>5931</v>
      </c>
      <c r="Q55" s="1120">
        <f>+ROUND(OTCHET!L196+OTCHET!L204,0)</f>
        <v>2907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36358</v>
      </c>
      <c r="J56" s="1208">
        <f>+ROUND(+SUM(J51:J55),0)</f>
        <v>18885</v>
      </c>
      <c r="K56" s="1095"/>
      <c r="L56" s="1208">
        <f>+ROUND(+SUM(L51:L55),0)</f>
        <v>0</v>
      </c>
      <c r="M56" s="1095"/>
      <c r="N56" s="1209">
        <f>+ROUND(+SUM(N51:N55),0)</f>
        <v>18885</v>
      </c>
      <c r="O56" s="1097"/>
      <c r="P56" s="1207">
        <f>+ROUND(+SUM(P51:P55),0)</f>
        <v>36358</v>
      </c>
      <c r="Q56" s="1208">
        <f>+ROUND(+SUM(Q51:Q55),0)</f>
        <v>18885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36358</v>
      </c>
      <c r="J77" s="1233">
        <f>+ROUND(J56+J63+J67+J71+J75,0)</f>
        <v>18885</v>
      </c>
      <c r="K77" s="1095"/>
      <c r="L77" s="1233">
        <f>+ROUND(L56+L63+L67+L71+L75,0)</f>
        <v>0</v>
      </c>
      <c r="M77" s="1095"/>
      <c r="N77" s="1234">
        <f>+ROUND(N56+N63+N67+N71+N75,0)</f>
        <v>18885</v>
      </c>
      <c r="O77" s="1097"/>
      <c r="P77" s="1231">
        <f>+ROUND(P56+P63+P67+P71+P75,0)</f>
        <v>36358</v>
      </c>
      <c r="Q77" s="1232">
        <f>+ROUND(Q56+Q63+Q67+Q71+Q75,0)</f>
        <v>18885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27422</v>
      </c>
      <c r="J79" s="1108">
        <f>+IF(OR($P$2=98,$P$2=42,$P$2=96,$P$2=97),$Q79,0)</f>
        <v>21558</v>
      </c>
      <c r="K79" s="1095"/>
      <c r="L79" s="1108">
        <f>+IF($P$2=33,$Q79,0)</f>
        <v>0</v>
      </c>
      <c r="M79" s="1095"/>
      <c r="N79" s="1109">
        <f>+ROUND(+G79+J79+L79,0)</f>
        <v>21558</v>
      </c>
      <c r="O79" s="1097"/>
      <c r="P79" s="1107">
        <f>+ROUND(OTCHET!E419,0)</f>
        <v>27422</v>
      </c>
      <c r="Q79" s="1108">
        <f>+ROUND(OTCHET!L419,0)</f>
        <v>21558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27422</v>
      </c>
      <c r="J81" s="1242">
        <f>+ROUND(J79+J80,0)</f>
        <v>21558</v>
      </c>
      <c r="K81" s="1095"/>
      <c r="L81" s="1242">
        <f>+ROUND(L79+L80,0)</f>
        <v>0</v>
      </c>
      <c r="M81" s="1095"/>
      <c r="N81" s="1243">
        <f>+ROUND(N79+N80,0)</f>
        <v>21558</v>
      </c>
      <c r="O81" s="1097"/>
      <c r="P81" s="1241">
        <f>+ROUND(P79+P80,0)</f>
        <v>27422</v>
      </c>
      <c r="Q81" s="1242">
        <f>+ROUND(Q79+Q80,0)</f>
        <v>21558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-8936</v>
      </c>
      <c r="J83" s="1255">
        <f>+ROUND(J48,0)-ROUND(J77,0)+ROUND(J81,0)</f>
        <v>2673</v>
      </c>
      <c r="K83" s="1095"/>
      <c r="L83" s="1255">
        <f>+ROUND(L48,0)-ROUND(L77,0)+ROUND(L81,0)</f>
        <v>0</v>
      </c>
      <c r="M83" s="1095"/>
      <c r="N83" s="1256">
        <f>+ROUND(N48,0)-ROUND(N77,0)+ROUND(N81,0)</f>
        <v>2673</v>
      </c>
      <c r="O83" s="1257"/>
      <c r="P83" s="1254">
        <f>+ROUND(P48,0)-ROUND(P77,0)+ROUND(P81,0)</f>
        <v>-8936</v>
      </c>
      <c r="Q83" s="1255">
        <f>+ROUND(Q48,0)-ROUND(Q77,0)+ROUND(Q81,0)</f>
        <v>2673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8936</v>
      </c>
      <c r="J84" s="1263">
        <f>+ROUND(J101,0)+ROUND(J120,0)+ROUND(J127,0)-ROUND(J132,0)</f>
        <v>-2673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-2673</v>
      </c>
      <c r="O84" s="1257"/>
      <c r="P84" s="1262">
        <f>+ROUND(P101,0)+ROUND(P120,0)+ROUND(P127,0)-ROUND(P132,0)</f>
        <v>8936</v>
      </c>
      <c r="Q84" s="1263">
        <f>+ROUND(Q101,0)+ROUND(Q120,0)+ROUND(Q127,0)-ROUND(Q132,0)</f>
        <v>-2673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8936</v>
      </c>
      <c r="J123" s="1120">
        <f>+IF(OR($P$2=98,$P$2=42,$P$2=96,$P$2=97),$Q123,0)</f>
        <v>-2673</v>
      </c>
      <c r="K123" s="1095"/>
      <c r="L123" s="1120">
        <f>+IF($P$2=33,$Q123,0)</f>
        <v>0</v>
      </c>
      <c r="M123" s="1095"/>
      <c r="N123" s="1121">
        <f>+ROUND(+G123+J123+L123,0)</f>
        <v>-2673</v>
      </c>
      <c r="O123" s="1097"/>
      <c r="P123" s="1119">
        <f>+ROUND(OTCHET!E524,0)</f>
        <v>8936</v>
      </c>
      <c r="Q123" s="1120">
        <f>+ROUND(OTCHET!L524,0)</f>
        <v>-2673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8936</v>
      </c>
      <c r="J127" s="1242">
        <f>+ROUND(+SUM(J122:J126),0)</f>
        <v>-2673</v>
      </c>
      <c r="K127" s="1095"/>
      <c r="L127" s="1242">
        <f>+ROUND(+SUM(L122:L126),0)</f>
        <v>0</v>
      </c>
      <c r="M127" s="1095"/>
      <c r="N127" s="1243">
        <f>+ROUND(+SUM(N122:N126),0)</f>
        <v>-2673</v>
      </c>
      <c r="O127" s="1097"/>
      <c r="P127" s="1241">
        <f>+ROUND(+SUM(P122:P126),0)</f>
        <v>8936</v>
      </c>
      <c r="Q127" s="1242">
        <f>+ROUND(+SUM(Q122:Q126),0)</f>
        <v>-2673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BG05M2OP001-2.011-0001 "Подкрепа за успех"</v>
      </c>
      <c r="C11" s="705"/>
      <c r="D11" s="705"/>
      <c r="E11" s="706" t="s">
        <v>967</v>
      </c>
      <c r="F11" s="707">
        <f>OTCHET!F9</f>
        <v>44074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36358</v>
      </c>
      <c r="F38" s="847">
        <f>F39+F43+F44+F46+SUM(F48:F52)+F55</f>
        <v>18885</v>
      </c>
      <c r="G38" s="848">
        <f>G39+G43+G44+G46+SUM(G48:G52)+G55</f>
        <v>18885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33631</v>
      </c>
      <c r="F39" s="810">
        <f>SUM(F40:F42)</f>
        <v>16266</v>
      </c>
      <c r="G39" s="811">
        <f>SUM(G40:G42)</f>
        <v>16266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27580</v>
      </c>
      <c r="F40" s="873">
        <f aca="true" t="shared" si="1" ref="F40:F55">+G40+H40+I40</f>
        <v>13303</v>
      </c>
      <c r="G40" s="874">
        <f>OTCHET!I187</f>
        <v>13303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120</v>
      </c>
      <c r="F41" s="1634">
        <f t="shared" si="1"/>
        <v>56</v>
      </c>
      <c r="G41" s="1635">
        <f>OTCHET!I190</f>
        <v>56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5931</v>
      </c>
      <c r="F42" s="1634">
        <f t="shared" si="1"/>
        <v>2907</v>
      </c>
      <c r="G42" s="1635">
        <f>+OTCHET!I196+OTCHET!I204</f>
        <v>2907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2727</v>
      </c>
      <c r="F43" s="815">
        <f t="shared" si="1"/>
        <v>2619</v>
      </c>
      <c r="G43" s="816">
        <f>+OTCHET!I205+OTCHET!I223+OTCHET!I271</f>
        <v>2619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27422</v>
      </c>
      <c r="F56" s="892">
        <f>+F57+F58+F62</f>
        <v>21558</v>
      </c>
      <c r="G56" s="893">
        <f>+G57+G58+G62</f>
        <v>21558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27422</v>
      </c>
      <c r="F58" s="901">
        <f t="shared" si="2"/>
        <v>21558</v>
      </c>
      <c r="G58" s="902">
        <f>+OTCHET!I383+OTCHET!I391+OTCHET!I396+OTCHET!I399+OTCHET!I402+OTCHET!I405+OTCHET!I406+OTCHET!I409+OTCHET!I422+OTCHET!I423+OTCHET!I424+OTCHET!I425+OTCHET!I426</f>
        <v>21558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-8936</v>
      </c>
      <c r="F64" s="927">
        <f>+F22-F38+F56-F63</f>
        <v>2673</v>
      </c>
      <c r="G64" s="928">
        <f>+G22-G38+G56-G63</f>
        <v>2673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8936</v>
      </c>
      <c r="F66" s="937">
        <f>SUM(+F68+F76+F77+F84+F85+F86+F89+F90+F91+F92+F93+F94+F95)</f>
        <v>-2673</v>
      </c>
      <c r="G66" s="938">
        <f>SUM(+G68+G76+G77+G84+G85+G86+G89+G90+G91+G92+G93+G94+G95)</f>
        <v>-2673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8936</v>
      </c>
      <c r="F86" s="905">
        <f>+F87+F88</f>
        <v>-2673</v>
      </c>
      <c r="G86" s="906">
        <f>+G87+G88</f>
        <v>-2673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8936</v>
      </c>
      <c r="F88" s="963">
        <f t="shared" si="5"/>
        <v>-2673</v>
      </c>
      <c r="G88" s="964">
        <f>+OTCHET!I521+OTCHET!I524+OTCHET!I544</f>
        <v>-2673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11811023622047245" bottom="0.15748031496062992" header="0.1968503937007874" footer="0.2362204724409449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G7" sqref="G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2071</v>
      </c>
      <c r="C9" s="1793"/>
      <c r="D9" s="1794"/>
      <c r="E9" s="115">
        <v>43466</v>
      </c>
      <c r="F9" s="116">
        <v>44074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BG05M2OP001-2.011-0001 "Подкрепа за успех"</v>
      </c>
      <c r="C176" s="1766"/>
      <c r="D176" s="1767"/>
      <c r="E176" s="115">
        <f>$E$9</f>
        <v>43466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27580</v>
      </c>
      <c r="F187" s="274">
        <f t="shared" si="41"/>
        <v>27580</v>
      </c>
      <c r="G187" s="275">
        <f t="shared" si="41"/>
        <v>0</v>
      </c>
      <c r="H187" s="276">
        <f t="shared" si="41"/>
        <v>0</v>
      </c>
      <c r="I187" s="274">
        <f t="shared" si="41"/>
        <v>13303</v>
      </c>
      <c r="J187" s="275">
        <f t="shared" si="41"/>
        <v>0</v>
      </c>
      <c r="K187" s="276">
        <f t="shared" si="41"/>
        <v>0</v>
      </c>
      <c r="L187" s="273">
        <f t="shared" si="41"/>
        <v>13303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27580</v>
      </c>
      <c r="F188" s="282">
        <f t="shared" si="43"/>
        <v>27580</v>
      </c>
      <c r="G188" s="283">
        <f t="shared" si="43"/>
        <v>0</v>
      </c>
      <c r="H188" s="284">
        <f t="shared" si="43"/>
        <v>0</v>
      </c>
      <c r="I188" s="282">
        <f t="shared" si="43"/>
        <v>13303</v>
      </c>
      <c r="J188" s="283">
        <f t="shared" si="43"/>
        <v>0</v>
      </c>
      <c r="K188" s="284">
        <f t="shared" si="43"/>
        <v>0</v>
      </c>
      <c r="L188" s="281">
        <f t="shared" si="43"/>
        <v>13303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120</v>
      </c>
      <c r="F190" s="274">
        <f t="shared" si="44"/>
        <v>120</v>
      </c>
      <c r="G190" s="275">
        <f t="shared" si="44"/>
        <v>0</v>
      </c>
      <c r="H190" s="276">
        <f t="shared" si="44"/>
        <v>0</v>
      </c>
      <c r="I190" s="274">
        <f t="shared" si="44"/>
        <v>56</v>
      </c>
      <c r="J190" s="275">
        <f t="shared" si="44"/>
        <v>0</v>
      </c>
      <c r="K190" s="276">
        <f t="shared" si="44"/>
        <v>0</v>
      </c>
      <c r="L190" s="273">
        <f t="shared" si="44"/>
        <v>56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120</v>
      </c>
      <c r="F195" s="288">
        <f t="shared" si="45"/>
        <v>120</v>
      </c>
      <c r="G195" s="289">
        <f t="shared" si="45"/>
        <v>0</v>
      </c>
      <c r="H195" s="290">
        <f t="shared" si="45"/>
        <v>0</v>
      </c>
      <c r="I195" s="288">
        <f t="shared" si="45"/>
        <v>56</v>
      </c>
      <c r="J195" s="289">
        <f t="shared" si="45"/>
        <v>0</v>
      </c>
      <c r="K195" s="290">
        <f t="shared" si="45"/>
        <v>0</v>
      </c>
      <c r="L195" s="287">
        <f t="shared" si="45"/>
        <v>56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5931</v>
      </c>
      <c r="F196" s="274">
        <f t="shared" si="46"/>
        <v>5931</v>
      </c>
      <c r="G196" s="275">
        <f t="shared" si="46"/>
        <v>0</v>
      </c>
      <c r="H196" s="276">
        <f t="shared" si="46"/>
        <v>0</v>
      </c>
      <c r="I196" s="274">
        <f t="shared" si="46"/>
        <v>2907</v>
      </c>
      <c r="J196" s="275">
        <f t="shared" si="46"/>
        <v>0</v>
      </c>
      <c r="K196" s="276">
        <f t="shared" si="46"/>
        <v>0</v>
      </c>
      <c r="L196" s="273">
        <f t="shared" si="46"/>
        <v>2907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3235</v>
      </c>
      <c r="F197" s="282">
        <f t="shared" si="47"/>
        <v>3235</v>
      </c>
      <c r="G197" s="283">
        <f t="shared" si="47"/>
        <v>0</v>
      </c>
      <c r="H197" s="284">
        <f t="shared" si="47"/>
        <v>0</v>
      </c>
      <c r="I197" s="282">
        <f t="shared" si="47"/>
        <v>1533</v>
      </c>
      <c r="J197" s="283">
        <f t="shared" si="47"/>
        <v>0</v>
      </c>
      <c r="K197" s="284">
        <f t="shared" si="47"/>
        <v>0</v>
      </c>
      <c r="L197" s="281">
        <f t="shared" si="47"/>
        <v>1533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544</v>
      </c>
      <c r="F198" s="296">
        <f t="shared" si="47"/>
        <v>544</v>
      </c>
      <c r="G198" s="297">
        <f t="shared" si="47"/>
        <v>0</v>
      </c>
      <c r="H198" s="298">
        <f t="shared" si="47"/>
        <v>0</v>
      </c>
      <c r="I198" s="296">
        <f t="shared" si="47"/>
        <v>362</v>
      </c>
      <c r="J198" s="297">
        <f t="shared" si="47"/>
        <v>0</v>
      </c>
      <c r="K198" s="298">
        <f t="shared" si="47"/>
        <v>0</v>
      </c>
      <c r="L198" s="295">
        <f t="shared" si="47"/>
        <v>362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1360</v>
      </c>
      <c r="F200" s="296">
        <f t="shared" si="47"/>
        <v>1360</v>
      </c>
      <c r="G200" s="297">
        <f t="shared" si="47"/>
        <v>0</v>
      </c>
      <c r="H200" s="298">
        <f t="shared" si="47"/>
        <v>0</v>
      </c>
      <c r="I200" s="296">
        <f t="shared" si="47"/>
        <v>642</v>
      </c>
      <c r="J200" s="297">
        <f t="shared" si="47"/>
        <v>0</v>
      </c>
      <c r="K200" s="298">
        <f t="shared" si="47"/>
        <v>0</v>
      </c>
      <c r="L200" s="295">
        <f t="shared" si="47"/>
        <v>642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792</v>
      </c>
      <c r="F201" s="296">
        <f t="shared" si="47"/>
        <v>792</v>
      </c>
      <c r="G201" s="297">
        <f t="shared" si="47"/>
        <v>0</v>
      </c>
      <c r="H201" s="298">
        <f t="shared" si="47"/>
        <v>0</v>
      </c>
      <c r="I201" s="296">
        <f t="shared" si="47"/>
        <v>370</v>
      </c>
      <c r="J201" s="297">
        <f t="shared" si="47"/>
        <v>0</v>
      </c>
      <c r="K201" s="298">
        <f t="shared" si="47"/>
        <v>0</v>
      </c>
      <c r="L201" s="295">
        <f t="shared" si="47"/>
        <v>370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2727</v>
      </c>
      <c r="F205" s="274">
        <f t="shared" si="48"/>
        <v>2727</v>
      </c>
      <c r="G205" s="275">
        <f t="shared" si="48"/>
        <v>0</v>
      </c>
      <c r="H205" s="276">
        <f t="shared" si="48"/>
        <v>0</v>
      </c>
      <c r="I205" s="274">
        <f t="shared" si="48"/>
        <v>2619</v>
      </c>
      <c r="J205" s="275">
        <f t="shared" si="48"/>
        <v>0</v>
      </c>
      <c r="K205" s="276">
        <f t="shared" si="48"/>
        <v>0</v>
      </c>
      <c r="L205" s="310">
        <f t="shared" si="48"/>
        <v>2619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264</v>
      </c>
      <c r="F206" s="282">
        <f t="shared" si="49"/>
        <v>264</v>
      </c>
      <c r="G206" s="283">
        <f t="shared" si="49"/>
        <v>0</v>
      </c>
      <c r="H206" s="284">
        <f t="shared" si="49"/>
        <v>0</v>
      </c>
      <c r="I206" s="282">
        <f t="shared" si="49"/>
        <v>264</v>
      </c>
      <c r="J206" s="283">
        <f t="shared" si="49"/>
        <v>0</v>
      </c>
      <c r="K206" s="284">
        <f t="shared" si="49"/>
        <v>0</v>
      </c>
      <c r="L206" s="281">
        <f t="shared" si="49"/>
        <v>264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1235</v>
      </c>
      <c r="F210" s="296">
        <f t="shared" si="49"/>
        <v>1235</v>
      </c>
      <c r="G210" s="297">
        <f t="shared" si="49"/>
        <v>0</v>
      </c>
      <c r="H210" s="298">
        <f t="shared" si="49"/>
        <v>0</v>
      </c>
      <c r="I210" s="296">
        <f t="shared" si="49"/>
        <v>1127</v>
      </c>
      <c r="J210" s="297">
        <f t="shared" si="49"/>
        <v>0</v>
      </c>
      <c r="K210" s="298">
        <f t="shared" si="49"/>
        <v>0</v>
      </c>
      <c r="L210" s="295">
        <f t="shared" si="49"/>
        <v>1127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1228</v>
      </c>
      <c r="F211" s="315">
        <f t="shared" si="49"/>
        <v>1228</v>
      </c>
      <c r="G211" s="316">
        <f t="shared" si="49"/>
        <v>0</v>
      </c>
      <c r="H211" s="317">
        <f t="shared" si="49"/>
        <v>0</v>
      </c>
      <c r="I211" s="315">
        <f t="shared" si="49"/>
        <v>1228</v>
      </c>
      <c r="J211" s="316">
        <f t="shared" si="49"/>
        <v>0</v>
      </c>
      <c r="K211" s="317">
        <f t="shared" si="49"/>
        <v>0</v>
      </c>
      <c r="L211" s="314">
        <f t="shared" si="49"/>
        <v>1228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36358</v>
      </c>
      <c r="F301" s="396">
        <f t="shared" si="77"/>
        <v>36358</v>
      </c>
      <c r="G301" s="397">
        <f t="shared" si="77"/>
        <v>0</v>
      </c>
      <c r="H301" s="398">
        <f t="shared" si="77"/>
        <v>0</v>
      </c>
      <c r="I301" s="396">
        <f t="shared" si="77"/>
        <v>18885</v>
      </c>
      <c r="J301" s="397">
        <f t="shared" si="77"/>
        <v>0</v>
      </c>
      <c r="K301" s="398">
        <f t="shared" si="77"/>
        <v>0</v>
      </c>
      <c r="L301" s="395">
        <f t="shared" si="77"/>
        <v>18885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BG05M2OP001-2.011-0001 "Подкрепа за успех"</v>
      </c>
      <c r="C350" s="1766"/>
      <c r="D350" s="1767"/>
      <c r="E350" s="115">
        <f>$E$9</f>
        <v>43466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27422</v>
      </c>
      <c r="F399" s="459">
        <f t="shared" si="89"/>
        <v>27422</v>
      </c>
      <c r="G399" s="473">
        <f t="shared" si="89"/>
        <v>0</v>
      </c>
      <c r="H399" s="445">
        <f>SUM(H400:H401)</f>
        <v>0</v>
      </c>
      <c r="I399" s="459">
        <f t="shared" si="89"/>
        <v>21558</v>
      </c>
      <c r="J399" s="444">
        <f t="shared" si="89"/>
        <v>0</v>
      </c>
      <c r="K399" s="445">
        <f>SUM(K400:K401)</f>
        <v>0</v>
      </c>
      <c r="L399" s="1378">
        <f t="shared" si="89"/>
        <v>21558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27422</v>
      </c>
      <c r="F400" s="158">
        <v>27422</v>
      </c>
      <c r="G400" s="159"/>
      <c r="H400" s="154">
        <v>0</v>
      </c>
      <c r="I400" s="158">
        <v>21558</v>
      </c>
      <c r="J400" s="159"/>
      <c r="K400" s="154">
        <v>0</v>
      </c>
      <c r="L400" s="1379">
        <f>I400+J400+K400</f>
        <v>21558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27422</v>
      </c>
      <c r="F419" s="495">
        <f t="shared" si="95"/>
        <v>27422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21558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21558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BG05M2OP001-2.011-0001 "Подкрепа за успех"</v>
      </c>
      <c r="C435" s="1766"/>
      <c r="D435" s="1767"/>
      <c r="E435" s="115">
        <f>$E$9</f>
        <v>43466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-8936</v>
      </c>
      <c r="F445" s="546">
        <f t="shared" si="99"/>
        <v>-8936</v>
      </c>
      <c r="G445" s="547">
        <f t="shared" si="99"/>
        <v>0</v>
      </c>
      <c r="H445" s="548">
        <f t="shared" si="99"/>
        <v>0</v>
      </c>
      <c r="I445" s="546">
        <f t="shared" si="99"/>
        <v>2673</v>
      </c>
      <c r="J445" s="547">
        <f t="shared" si="99"/>
        <v>0</v>
      </c>
      <c r="K445" s="548">
        <f t="shared" si="99"/>
        <v>0</v>
      </c>
      <c r="L445" s="549">
        <f t="shared" si="99"/>
        <v>2673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8936</v>
      </c>
      <c r="F446" s="553">
        <f t="shared" si="100"/>
        <v>8936</v>
      </c>
      <c r="G446" s="554">
        <f t="shared" si="100"/>
        <v>0</v>
      </c>
      <c r="H446" s="555">
        <f t="shared" si="100"/>
        <v>0</v>
      </c>
      <c r="I446" s="553">
        <f t="shared" si="100"/>
        <v>-2673</v>
      </c>
      <c r="J446" s="554">
        <f t="shared" si="100"/>
        <v>0</v>
      </c>
      <c r="K446" s="555">
        <f t="shared" si="100"/>
        <v>0</v>
      </c>
      <c r="L446" s="556">
        <f>+L597</f>
        <v>-2673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BG05M2OP001-2.011-0001 "Подкрепа за успех"</v>
      </c>
      <c r="C451" s="1766"/>
      <c r="D451" s="1767"/>
      <c r="E451" s="115">
        <f>$E$9</f>
        <v>43466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8936</v>
      </c>
      <c r="F524" s="587">
        <f t="shared" si="120"/>
        <v>8936</v>
      </c>
      <c r="G524" s="580">
        <f t="shared" si="120"/>
        <v>0</v>
      </c>
      <c r="H524" s="581">
        <f>SUM(H525:H530)</f>
        <v>0</v>
      </c>
      <c r="I524" s="587">
        <f t="shared" si="120"/>
        <v>-2673</v>
      </c>
      <c r="J524" s="580">
        <f t="shared" si="120"/>
        <v>0</v>
      </c>
      <c r="K524" s="581">
        <f t="shared" si="120"/>
        <v>0</v>
      </c>
      <c r="L524" s="578">
        <f t="shared" si="120"/>
        <v>-2673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8936</v>
      </c>
      <c r="F527" s="158">
        <v>8936</v>
      </c>
      <c r="G527" s="159"/>
      <c r="H527" s="585">
        <v>0</v>
      </c>
      <c r="I527" s="158">
        <v>-2673</v>
      </c>
      <c r="J527" s="159"/>
      <c r="K527" s="585">
        <v>0</v>
      </c>
      <c r="L527" s="1387">
        <f t="shared" si="116"/>
        <v>-2673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8936</v>
      </c>
      <c r="F597" s="663">
        <f t="shared" si="133"/>
        <v>8936</v>
      </c>
      <c r="G597" s="664">
        <f t="shared" si="133"/>
        <v>0</v>
      </c>
      <c r="H597" s="665">
        <f t="shared" si="133"/>
        <v>0</v>
      </c>
      <c r="I597" s="663">
        <f t="shared" si="133"/>
        <v>-2673</v>
      </c>
      <c r="J597" s="664">
        <f t="shared" si="133"/>
        <v>0</v>
      </c>
      <c r="K597" s="666">
        <f t="shared" si="133"/>
        <v>0</v>
      </c>
      <c r="L597" s="662">
        <f t="shared" si="133"/>
        <v>-2673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BG05M2OP001-2.011-0001 "Подкрепа за успех"</v>
      </c>
      <c r="C615" s="1766"/>
      <c r="D615" s="1767"/>
      <c r="E615" s="115">
        <f>$E$9</f>
        <v>43466</v>
      </c>
      <c r="F615" s="226">
        <f>$F$9</f>
        <v>44074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27580</v>
      </c>
      <c r="F629" s="274">
        <f t="shared" si="134"/>
        <v>27580</v>
      </c>
      <c r="G629" s="275">
        <f t="shared" si="134"/>
        <v>0</v>
      </c>
      <c r="H629" s="276">
        <f>SUM(H630:H631)</f>
        <v>0</v>
      </c>
      <c r="I629" s="274">
        <f t="shared" si="134"/>
        <v>13303</v>
      </c>
      <c r="J629" s="275">
        <f t="shared" si="134"/>
        <v>0</v>
      </c>
      <c r="K629" s="276">
        <f t="shared" si="134"/>
        <v>0</v>
      </c>
      <c r="L629" s="273">
        <f t="shared" si="134"/>
        <v>13303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27580</v>
      </c>
      <c r="F630" s="152">
        <v>27580</v>
      </c>
      <c r="G630" s="153"/>
      <c r="H630" s="1418"/>
      <c r="I630" s="152">
        <v>13303</v>
      </c>
      <c r="J630" s="153"/>
      <c r="K630" s="1418"/>
      <c r="L630" s="281">
        <f>I630+J630+K630</f>
        <v>13303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120</v>
      </c>
      <c r="F632" s="274">
        <f t="shared" si="136"/>
        <v>120</v>
      </c>
      <c r="G632" s="275">
        <f t="shared" si="136"/>
        <v>0</v>
      </c>
      <c r="H632" s="276">
        <f>SUM(H633:H637)</f>
        <v>0</v>
      </c>
      <c r="I632" s="274">
        <f t="shared" si="136"/>
        <v>56</v>
      </c>
      <c r="J632" s="275">
        <f t="shared" si="136"/>
        <v>0</v>
      </c>
      <c r="K632" s="276">
        <f t="shared" si="136"/>
        <v>0</v>
      </c>
      <c r="L632" s="273">
        <f t="shared" si="136"/>
        <v>56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120</v>
      </c>
      <c r="F637" s="173">
        <v>120</v>
      </c>
      <c r="G637" s="174"/>
      <c r="H637" s="1421"/>
      <c r="I637" s="173">
        <v>56</v>
      </c>
      <c r="J637" s="174"/>
      <c r="K637" s="1421"/>
      <c r="L637" s="287">
        <f>I637+J637+K637</f>
        <v>56</v>
      </c>
      <c r="M637" s="12">
        <f t="shared" si="135"/>
        <v>1</v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5931</v>
      </c>
      <c r="F638" s="274">
        <f t="shared" si="137"/>
        <v>5931</v>
      </c>
      <c r="G638" s="275">
        <f t="shared" si="137"/>
        <v>0</v>
      </c>
      <c r="H638" s="276">
        <f>SUM(H639:H645)</f>
        <v>0</v>
      </c>
      <c r="I638" s="274">
        <f t="shared" si="137"/>
        <v>2907</v>
      </c>
      <c r="J638" s="275">
        <f t="shared" si="137"/>
        <v>0</v>
      </c>
      <c r="K638" s="276">
        <f t="shared" si="137"/>
        <v>0</v>
      </c>
      <c r="L638" s="273">
        <f t="shared" si="137"/>
        <v>2907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3235</v>
      </c>
      <c r="F639" s="152">
        <v>3235</v>
      </c>
      <c r="G639" s="153"/>
      <c r="H639" s="1418"/>
      <c r="I639" s="152">
        <v>1533</v>
      </c>
      <c r="J639" s="153"/>
      <c r="K639" s="1418"/>
      <c r="L639" s="281">
        <f aca="true" t="shared" si="139" ref="L639:L646">I639+J639+K639</f>
        <v>1533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544</v>
      </c>
      <c r="F640" s="158">
        <v>544</v>
      </c>
      <c r="G640" s="159"/>
      <c r="H640" s="1420"/>
      <c r="I640" s="158">
        <v>362</v>
      </c>
      <c r="J640" s="159"/>
      <c r="K640" s="1420"/>
      <c r="L640" s="295">
        <f t="shared" si="139"/>
        <v>362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1360</v>
      </c>
      <c r="F642" s="158">
        <v>1360</v>
      </c>
      <c r="G642" s="159"/>
      <c r="H642" s="1420"/>
      <c r="I642" s="158">
        <v>642</v>
      </c>
      <c r="J642" s="159"/>
      <c r="K642" s="1420"/>
      <c r="L642" s="295">
        <f t="shared" si="139"/>
        <v>642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792</v>
      </c>
      <c r="F643" s="158">
        <v>792</v>
      </c>
      <c r="G643" s="159"/>
      <c r="H643" s="1420"/>
      <c r="I643" s="158">
        <v>370</v>
      </c>
      <c r="J643" s="159"/>
      <c r="K643" s="1420"/>
      <c r="L643" s="295">
        <f t="shared" si="139"/>
        <v>370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2727</v>
      </c>
      <c r="F647" s="274">
        <f t="shared" si="140"/>
        <v>2727</v>
      </c>
      <c r="G647" s="275">
        <f t="shared" si="140"/>
        <v>0</v>
      </c>
      <c r="H647" s="276">
        <f>SUM(H648:H664)</f>
        <v>0</v>
      </c>
      <c r="I647" s="274">
        <f t="shared" si="140"/>
        <v>2619</v>
      </c>
      <c r="J647" s="275">
        <f t="shared" si="140"/>
        <v>0</v>
      </c>
      <c r="K647" s="276">
        <f t="shared" si="140"/>
        <v>0</v>
      </c>
      <c r="L647" s="310">
        <f t="shared" si="140"/>
        <v>2619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264</v>
      </c>
      <c r="F648" s="152">
        <v>264</v>
      </c>
      <c r="G648" s="153"/>
      <c r="H648" s="1418"/>
      <c r="I648" s="152">
        <v>264</v>
      </c>
      <c r="J648" s="153"/>
      <c r="K648" s="1418"/>
      <c r="L648" s="281">
        <f aca="true" t="shared" si="142" ref="L648:L664">I648+J648+K648</f>
        <v>264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1235</v>
      </c>
      <c r="F652" s="158">
        <v>1235</v>
      </c>
      <c r="G652" s="159"/>
      <c r="H652" s="1420"/>
      <c r="I652" s="158">
        <v>1127</v>
      </c>
      <c r="J652" s="159"/>
      <c r="K652" s="1420"/>
      <c r="L652" s="295">
        <f t="shared" si="142"/>
        <v>1127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1228</v>
      </c>
      <c r="F653" s="164">
        <v>1228</v>
      </c>
      <c r="G653" s="165"/>
      <c r="H653" s="1419"/>
      <c r="I653" s="164">
        <v>1228</v>
      </c>
      <c r="J653" s="165"/>
      <c r="K653" s="1419"/>
      <c r="L653" s="314">
        <f t="shared" si="142"/>
        <v>1228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36358</v>
      </c>
      <c r="F744" s="396">
        <f t="shared" si="167"/>
        <v>36358</v>
      </c>
      <c r="G744" s="397">
        <f t="shared" si="167"/>
        <v>0</v>
      </c>
      <c r="H744" s="398">
        <f t="shared" si="167"/>
        <v>0</v>
      </c>
      <c r="I744" s="396">
        <f t="shared" si="167"/>
        <v>18885</v>
      </c>
      <c r="J744" s="397">
        <f t="shared" si="167"/>
        <v>0</v>
      </c>
      <c r="K744" s="398">
        <f t="shared" si="167"/>
        <v>0</v>
      </c>
      <c r="L744" s="395">
        <f t="shared" si="167"/>
        <v>18885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2020-07-02T06:19:08Z</cp:lastPrinted>
  <dcterms:created xsi:type="dcterms:W3CDTF">1997-12-10T11:54:07Z</dcterms:created>
  <dcterms:modified xsi:type="dcterms:W3CDTF">2020-09-21T06:55:36Z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